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9030" activeTab="0"/>
  </bookViews>
  <sheets>
    <sheet name="EMISSÁRIO" sheetId="1" r:id="rId1"/>
    <sheet name="cronograma" sheetId="2" state="hidden" r:id="rId2"/>
  </sheets>
  <definedNames>
    <definedName name="_xlnm.Print_Area" localSheetId="0">'EMISSÁRIO'!$A$1:$I$43</definedName>
    <definedName name="_xlnm.Print_Titles" localSheetId="0">'EMISSÁRIO'!$1:$14</definedName>
  </definedNames>
  <calcPr fullCalcOnLoad="1"/>
</workbook>
</file>

<file path=xl/sharedStrings.xml><?xml version="1.0" encoding="utf-8"?>
<sst xmlns="http://schemas.openxmlformats.org/spreadsheetml/2006/main" count="91" uniqueCount="71">
  <si>
    <t>74209/1</t>
  </si>
  <si>
    <t>74077/2</t>
  </si>
  <si>
    <t>%</t>
  </si>
  <si>
    <t>Código</t>
  </si>
  <si>
    <t>Descrição dos Serviços</t>
  </si>
  <si>
    <t>Prazo de Execução (dias)</t>
  </si>
  <si>
    <t>Total Item (R$)</t>
  </si>
  <si>
    <t>Coef. Infl. (%)</t>
  </si>
  <si>
    <t>TOTAL PARCELA</t>
  </si>
  <si>
    <t>TOTAL ACUMULADO</t>
  </si>
  <si>
    <t>R$</t>
  </si>
  <si>
    <t>MUNICÍPIO: SÃO JOÃO DO CAIUÁ</t>
  </si>
  <si>
    <t>OBJETO: CONSTRUÇÃO DE UNIDADE BÁSICA DE SAÚDE (UBS)</t>
  </si>
  <si>
    <t>BAIRRO: CENTRO</t>
  </si>
  <si>
    <t xml:space="preserve">PRAZO DE EXECUÇÃO: </t>
  </si>
  <si>
    <t>120 dias</t>
  </si>
  <si>
    <t>CRONOGRAMA FÍSICO-FINANCEIRO</t>
  </si>
  <si>
    <t>TOMADA DE PREÇOS Nº 04/2012 - PMSJC</t>
  </si>
  <si>
    <t>CÓDIGO</t>
  </si>
  <si>
    <t>73822/2</t>
  </si>
  <si>
    <t>M</t>
  </si>
  <si>
    <t>74249/1</t>
  </si>
  <si>
    <t>73481</t>
  </si>
  <si>
    <t>Subtotal (R$)</t>
  </si>
  <si>
    <t>CÓDIGO SINAPI</t>
  </si>
  <si>
    <t>PROJETO:</t>
  </si>
  <si>
    <t>MUNICÍPIO:</t>
  </si>
  <si>
    <t>UNID</t>
  </si>
  <si>
    <t>SUBTOTAL</t>
  </si>
  <si>
    <t>DESCRIÇÃO SERVIÇOS</t>
  </si>
  <si>
    <t>QUANT (a)</t>
  </si>
  <si>
    <t>Unitário (b)</t>
  </si>
  <si>
    <t>PREÇO</t>
  </si>
  <si>
    <t>Parcial (c=a.b)</t>
  </si>
  <si>
    <t>Desconto</t>
  </si>
  <si>
    <t>1.1</t>
  </si>
  <si>
    <t>1.2</t>
  </si>
  <si>
    <t>INDIANOPOLIS</t>
  </si>
  <si>
    <t xml:space="preserve">TOTAL GERAL </t>
  </si>
  <si>
    <t xml:space="preserve">TOTAL </t>
  </si>
  <si>
    <t>BDI:</t>
  </si>
  <si>
    <t>Fone (44) 3674-1108 – Fax  (44) 3674-1560 - CNPJ nº  75.798.355/0001-77</t>
  </si>
  <si>
    <t>INDIANÓPOLIS – PARANÁ</t>
  </si>
  <si>
    <t>DEMOLIÇÕES</t>
  </si>
  <si>
    <t>DEMOLIÇÃO DE BANHEIROS E COBERTURAS</t>
  </si>
  <si>
    <t>M²</t>
  </si>
  <si>
    <t>MUNICIPIO DE INDIANÓPOLIS</t>
  </si>
  <si>
    <t>EXECUÇÃO DE EMISSÁRIO - RESIDENCIAL VILA NOVA II</t>
  </si>
  <si>
    <t>PRODUTO</t>
  </si>
  <si>
    <t>1.3</t>
  </si>
  <si>
    <t>1.4</t>
  </si>
  <si>
    <t>1.5</t>
  </si>
  <si>
    <t>LOCAÇÃO DA REDE</t>
  </si>
  <si>
    <t>ESCAVAÇÃO DE VALAS ATÉ 2,5M DE PROFUNDIDADE</t>
  </si>
  <si>
    <t>M³</t>
  </si>
  <si>
    <t>APILOAMENTO</t>
  </si>
  <si>
    <t>1.6</t>
  </si>
  <si>
    <t>1.7</t>
  </si>
  <si>
    <t>FORNEC./ASSENT. / REJU./ TUBO DE 60CM</t>
  </si>
  <si>
    <t>UD</t>
  </si>
  <si>
    <t>POÇO DE QUEDA</t>
  </si>
  <si>
    <t>INDIANOPOLIS, 13/12/2016</t>
  </si>
  <si>
    <t>POÇO DE VISITA EM CONCRETO ARMADO</t>
  </si>
  <si>
    <t>Luiz antonio felizari herrera</t>
  </si>
  <si>
    <t>arquiteto e urbanista</t>
  </si>
  <si>
    <t>CAU-BR A25905-5</t>
  </si>
  <si>
    <t>PROPONENTE:</t>
  </si>
  <si>
    <t>INDIANOPOLIS/PR, 14/02/2017</t>
  </si>
  <si>
    <t>Praça Caramuru, 150 – Centro – CEP 87.235-000</t>
  </si>
  <si>
    <t>E-mail: licitacao@indianopolis.pr.gov.br</t>
  </si>
  <si>
    <t>PLANILHA DE PREÇOS - LOTE 02 (EMISSÁRIO)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</si>
</sst>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BankGothic Md BT"/>
      <family val="2"/>
    </font>
    <font>
      <sz val="9"/>
      <name val="Arial"/>
      <family val="2"/>
    </font>
    <font>
      <sz val="12"/>
      <name val="Comic Sans MS"/>
      <family val="4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u val="single"/>
      <sz val="14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2"/>
    </font>
    <font>
      <b/>
      <u val="single"/>
      <sz val="14"/>
      <name val="Comic Sans MS"/>
      <family val="4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/>
    </xf>
    <xf numFmtId="4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40" fontId="0" fillId="0" borderId="10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0" fontId="0" fillId="0" borderId="12" xfId="0" applyNumberForma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40" fontId="0" fillId="0" borderId="12" xfId="0" applyNumberFormat="1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 vertical="center"/>
    </xf>
    <xf numFmtId="171" fontId="0" fillId="0" borderId="14" xfId="0" applyNumberFormat="1" applyBorder="1" applyAlignment="1">
      <alignment/>
    </xf>
    <xf numFmtId="171" fontId="0" fillId="0" borderId="12" xfId="0" applyNumberFormat="1" applyBorder="1" applyAlignment="1">
      <alignment/>
    </xf>
    <xf numFmtId="40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40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0" fontId="2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171" fontId="0" fillId="0" borderId="27" xfId="0" applyNumberFormat="1" applyBorder="1" applyAlignment="1">
      <alignment horizontal="center" vertical="center"/>
    </xf>
    <xf numFmtId="40" fontId="0" fillId="0" borderId="27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/>
    </xf>
    <xf numFmtId="40" fontId="2" fillId="0" borderId="27" xfId="0" applyNumberFormat="1" applyFont="1" applyBorder="1" applyAlignment="1">
      <alignment horizontal="left" vertical="center" wrapText="1"/>
    </xf>
    <xf numFmtId="171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171" fontId="2" fillId="0" borderId="17" xfId="0" applyNumberFormat="1" applyFont="1" applyBorder="1" applyAlignment="1">
      <alignment/>
    </xf>
    <xf numFmtId="0" fontId="2" fillId="33" borderId="29" xfId="0" applyFont="1" applyFill="1" applyBorder="1" applyAlignment="1">
      <alignment/>
    </xf>
    <xf numFmtId="40" fontId="2" fillId="33" borderId="12" xfId="0" applyNumberFormat="1" applyFont="1" applyFill="1" applyBorder="1" applyAlignment="1">
      <alignment horizontal="left" vertical="center" wrapText="1"/>
    </xf>
    <xf numFmtId="171" fontId="2" fillId="33" borderId="17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4" fillId="0" borderId="26" xfId="0" applyFont="1" applyBorder="1" applyAlignment="1">
      <alignment/>
    </xf>
    <xf numFmtId="10" fontId="3" fillId="0" borderId="28" xfId="0" applyNumberFormat="1" applyFont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171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10" fontId="2" fillId="0" borderId="28" xfId="0" applyNumberFormat="1" applyFont="1" applyBorder="1" applyAlignment="1">
      <alignment/>
    </xf>
    <xf numFmtId="0" fontId="0" fillId="33" borderId="31" xfId="0" applyFill="1" applyBorder="1" applyAlignment="1">
      <alignment/>
    </xf>
    <xf numFmtId="0" fontId="2" fillId="0" borderId="29" xfId="0" applyFont="1" applyBorder="1" applyAlignment="1">
      <alignment horizontal="center"/>
    </xf>
    <xf numFmtId="10" fontId="0" fillId="0" borderId="17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1" fontId="0" fillId="0" borderId="37" xfId="0" applyNumberForma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71" fontId="0" fillId="0" borderId="44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6" xfId="0" applyBorder="1" applyAlignment="1">
      <alignment horizontal="right"/>
    </xf>
    <xf numFmtId="9" fontId="0" fillId="0" borderId="3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4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44" applyFont="1" applyBorder="1" applyAlignment="1" applyProtection="1">
      <alignment horizontal="center"/>
      <protection/>
    </xf>
    <xf numFmtId="0" fontId="16" fillId="0" borderId="34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2" fillId="0" borderId="45" xfId="0" applyNumberFormat="1" applyFont="1" applyBorder="1" applyAlignment="1">
      <alignment horizontal="center" vertical="center" wrapText="1"/>
    </xf>
    <xf numFmtId="10" fontId="2" fillId="0" borderId="46" xfId="0" applyNumberFormat="1" applyFont="1" applyBorder="1" applyAlignment="1">
      <alignment horizontal="center" vertical="center" wrapText="1"/>
    </xf>
    <xf numFmtId="10" fontId="2" fillId="0" borderId="47" xfId="0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28575</xdr:rowOff>
    </xdr:from>
    <xdr:to>
      <xdr:col>7</xdr:col>
      <xdr:colOff>180975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6002"/>
        <a:stretch>
          <a:fillRect/>
        </a:stretch>
      </xdr:blipFill>
      <xdr:spPr>
        <a:xfrm>
          <a:off x="1247775" y="28575"/>
          <a:ext cx="52768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jamentopm@irapida.com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8.421875" style="0" customWidth="1"/>
    <col min="2" max="2" width="9.140625" style="1" hidden="1" customWidth="1"/>
    <col min="3" max="3" width="76.421875" style="0" customWidth="1"/>
    <col min="5" max="5" width="11.57421875" style="0" customWidth="1"/>
    <col min="6" max="6" width="9.00390625" style="0" hidden="1" customWidth="1"/>
    <col min="7" max="7" width="9.00390625" style="0" customWidth="1"/>
    <col min="8" max="8" width="10.421875" style="0" customWidth="1"/>
    <col min="9" max="9" width="12.140625" style="0" customWidth="1"/>
  </cols>
  <sheetData>
    <row r="1" spans="1:9" ht="22.5">
      <c r="A1" s="73"/>
      <c r="B1" s="74"/>
      <c r="C1" s="115" t="s">
        <v>46</v>
      </c>
      <c r="D1" s="115"/>
      <c r="E1" s="115"/>
      <c r="F1" s="115"/>
      <c r="G1" s="115"/>
      <c r="H1" s="115"/>
      <c r="I1" s="76"/>
    </row>
    <row r="2" spans="1:9" ht="21">
      <c r="A2" s="27"/>
      <c r="B2" s="33"/>
      <c r="C2" s="117" t="s">
        <v>68</v>
      </c>
      <c r="D2" s="117"/>
      <c r="E2" s="117"/>
      <c r="F2" s="117"/>
      <c r="G2" s="117"/>
      <c r="H2" s="117"/>
      <c r="I2" s="29"/>
    </row>
    <row r="3" spans="1:9" ht="19.5">
      <c r="A3" s="27"/>
      <c r="B3" s="77"/>
      <c r="C3" s="116" t="s">
        <v>41</v>
      </c>
      <c r="D3" s="116"/>
      <c r="E3" s="116"/>
      <c r="F3" s="116"/>
      <c r="G3" s="116"/>
      <c r="H3" s="116"/>
      <c r="I3" s="29"/>
    </row>
    <row r="4" spans="1:9" ht="12.75">
      <c r="A4" s="27"/>
      <c r="B4" s="33"/>
      <c r="C4" s="118" t="s">
        <v>69</v>
      </c>
      <c r="D4" s="118"/>
      <c r="E4" s="118"/>
      <c r="F4" s="118"/>
      <c r="G4" s="118"/>
      <c r="H4" s="118"/>
      <c r="I4" s="29"/>
    </row>
    <row r="5" spans="1:9" ht="22.5">
      <c r="A5" s="27"/>
      <c r="B5" s="33"/>
      <c r="C5" s="124" t="s">
        <v>42</v>
      </c>
      <c r="D5" s="125"/>
      <c r="E5" s="125"/>
      <c r="F5" s="125"/>
      <c r="G5" s="125"/>
      <c r="H5" s="125"/>
      <c r="I5" s="29"/>
    </row>
    <row r="6" spans="1:9" ht="13.5" thickBot="1">
      <c r="A6" s="78"/>
      <c r="B6" s="79"/>
      <c r="C6" s="80"/>
      <c r="D6" s="80"/>
      <c r="E6" s="80"/>
      <c r="F6" s="80"/>
      <c r="G6" s="80"/>
      <c r="H6" s="80"/>
      <c r="I6" s="81"/>
    </row>
    <row r="7" spans="1:9" ht="12.75">
      <c r="A7" s="73"/>
      <c r="B7" s="74"/>
      <c r="C7" s="75"/>
      <c r="D7" s="75"/>
      <c r="E7" s="75"/>
      <c r="F7" s="75"/>
      <c r="G7" s="75"/>
      <c r="H7" s="75"/>
      <c r="I7" s="76"/>
    </row>
    <row r="8" spans="1:9" ht="15.75">
      <c r="A8" s="132"/>
      <c r="B8" s="133"/>
      <c r="C8" s="133"/>
      <c r="D8" s="133"/>
      <c r="E8" s="133"/>
      <c r="F8" s="133"/>
      <c r="G8" s="133"/>
      <c r="H8" s="133"/>
      <c r="I8" s="134"/>
    </row>
    <row r="9" spans="1:9" ht="15.75">
      <c r="A9" s="132" t="s">
        <v>70</v>
      </c>
      <c r="B9" s="133"/>
      <c r="C9" s="133"/>
      <c r="D9" s="133"/>
      <c r="E9" s="133"/>
      <c r="F9" s="133"/>
      <c r="G9" s="133"/>
      <c r="H9" s="133"/>
      <c r="I9" s="134"/>
    </row>
    <row r="10" spans="1:9" ht="13.5" thickBot="1">
      <c r="A10" s="112" t="s">
        <v>66</v>
      </c>
      <c r="B10" s="113"/>
      <c r="C10" s="113"/>
      <c r="D10" s="80"/>
      <c r="E10" s="80"/>
      <c r="F10" s="80"/>
      <c r="G10" s="80"/>
      <c r="H10" s="80"/>
      <c r="I10" s="81"/>
    </row>
    <row r="11" spans="1:9" ht="16.5" thickBot="1">
      <c r="A11" s="119" t="s">
        <v>26</v>
      </c>
      <c r="B11" s="120"/>
      <c r="C11" s="106" t="s">
        <v>37</v>
      </c>
      <c r="D11" s="80"/>
      <c r="E11" s="80"/>
      <c r="F11" s="80"/>
      <c r="G11" s="81"/>
      <c r="H11" s="78"/>
      <c r="I11" s="81"/>
    </row>
    <row r="12" spans="1:9" ht="16.5" thickBot="1">
      <c r="A12" s="126" t="s">
        <v>25</v>
      </c>
      <c r="B12" s="127"/>
      <c r="C12" s="71" t="s">
        <v>47</v>
      </c>
      <c r="D12" s="69"/>
      <c r="E12" s="69"/>
      <c r="F12" s="69" t="s">
        <v>34</v>
      </c>
      <c r="G12" s="72">
        <v>-0.2</v>
      </c>
      <c r="H12" s="107" t="s">
        <v>40</v>
      </c>
      <c r="I12" s="108">
        <v>0.2</v>
      </c>
    </row>
    <row r="13" spans="1:9" s="5" customFormat="1" ht="15.75" customHeight="1">
      <c r="A13" s="130" t="s">
        <v>18</v>
      </c>
      <c r="B13" s="130" t="s">
        <v>24</v>
      </c>
      <c r="C13" s="128" t="s">
        <v>29</v>
      </c>
      <c r="D13" s="128" t="s">
        <v>27</v>
      </c>
      <c r="E13" s="128" t="s">
        <v>30</v>
      </c>
      <c r="F13" s="138" t="s">
        <v>31</v>
      </c>
      <c r="G13" s="135" t="s">
        <v>32</v>
      </c>
      <c r="H13" s="136"/>
      <c r="I13" s="137"/>
    </row>
    <row r="14" spans="1:9" ht="25.5">
      <c r="A14" s="131"/>
      <c r="B14" s="131"/>
      <c r="C14" s="129"/>
      <c r="D14" s="129"/>
      <c r="E14" s="129"/>
      <c r="F14" s="139"/>
      <c r="G14" s="14" t="s">
        <v>31</v>
      </c>
      <c r="H14" s="14" t="s">
        <v>33</v>
      </c>
      <c r="I14" s="28" t="s">
        <v>23</v>
      </c>
    </row>
    <row r="15" spans="1:9" ht="12.75">
      <c r="A15" s="56">
        <v>1</v>
      </c>
      <c r="B15" s="66"/>
      <c r="C15" s="57" t="s">
        <v>48</v>
      </c>
      <c r="D15" s="67"/>
      <c r="E15" s="67"/>
      <c r="F15" s="67"/>
      <c r="G15" s="67"/>
      <c r="H15" s="68"/>
      <c r="I15" s="58">
        <f>H22+H27</f>
        <v>0</v>
      </c>
    </row>
    <row r="16" spans="1:9" ht="12.75">
      <c r="A16" s="54" t="s">
        <v>35</v>
      </c>
      <c r="B16" s="6" t="s">
        <v>0</v>
      </c>
      <c r="C16" s="110" t="s">
        <v>52</v>
      </c>
      <c r="D16" s="111" t="s">
        <v>20</v>
      </c>
      <c r="E16" s="9">
        <v>436</v>
      </c>
      <c r="F16" s="10" t="e">
        <f>IF(OR(B16="",D16=0),"",VLOOKUP(B16,#REF!,6,0))</f>
        <v>#REF!</v>
      </c>
      <c r="G16" s="9"/>
      <c r="H16" s="11">
        <f aca="true" t="shared" si="0" ref="H16:H21">ROUND(G16*E16,2)</f>
        <v>0</v>
      </c>
      <c r="I16" s="29"/>
    </row>
    <row r="17" spans="1:9" ht="12.75">
      <c r="A17" s="54" t="s">
        <v>36</v>
      </c>
      <c r="B17" s="6" t="s">
        <v>1</v>
      </c>
      <c r="C17" s="110" t="s">
        <v>53</v>
      </c>
      <c r="D17" s="111" t="s">
        <v>54</v>
      </c>
      <c r="E17" s="9">
        <v>1090</v>
      </c>
      <c r="F17" s="10" t="e">
        <f>IF(OR(B17="",D17=0),"",VLOOKUP(B17,#REF!,6,0))</f>
        <v>#REF!</v>
      </c>
      <c r="G17" s="9"/>
      <c r="H17" s="11">
        <f t="shared" si="0"/>
        <v>0</v>
      </c>
      <c r="I17" s="29"/>
    </row>
    <row r="18" spans="1:9" ht="12.75">
      <c r="A18" s="54" t="s">
        <v>49</v>
      </c>
      <c r="B18" s="6"/>
      <c r="C18" s="110" t="s">
        <v>55</v>
      </c>
      <c r="D18" s="111" t="s">
        <v>54</v>
      </c>
      <c r="E18" s="9">
        <v>966</v>
      </c>
      <c r="F18" s="10"/>
      <c r="G18" s="9"/>
      <c r="H18" s="11">
        <f t="shared" si="0"/>
        <v>0</v>
      </c>
      <c r="I18" s="29"/>
    </row>
    <row r="19" spans="1:9" ht="12.75">
      <c r="A19" s="54" t="s">
        <v>50</v>
      </c>
      <c r="B19" s="6"/>
      <c r="C19" s="110" t="s">
        <v>58</v>
      </c>
      <c r="D19" s="111" t="s">
        <v>20</v>
      </c>
      <c r="E19" s="9">
        <v>436</v>
      </c>
      <c r="F19" s="10"/>
      <c r="G19" s="9"/>
      <c r="H19" s="11">
        <f t="shared" si="0"/>
        <v>0</v>
      </c>
      <c r="I19" s="29"/>
    </row>
    <row r="20" spans="1:9" ht="12.75">
      <c r="A20" s="54" t="s">
        <v>51</v>
      </c>
      <c r="B20" s="6"/>
      <c r="C20" s="110" t="s">
        <v>62</v>
      </c>
      <c r="D20" s="111" t="s">
        <v>59</v>
      </c>
      <c r="E20" s="9">
        <v>4</v>
      </c>
      <c r="F20" s="10"/>
      <c r="G20" s="9"/>
      <c r="H20" s="11">
        <f t="shared" si="0"/>
        <v>0</v>
      </c>
      <c r="I20" s="29"/>
    </row>
    <row r="21" spans="1:9" ht="15" customHeight="1">
      <c r="A21" s="54" t="s">
        <v>56</v>
      </c>
      <c r="B21" s="6" t="s">
        <v>19</v>
      </c>
      <c r="C21" s="110" t="s">
        <v>60</v>
      </c>
      <c r="D21" s="111" t="s">
        <v>59</v>
      </c>
      <c r="E21" s="9">
        <v>2</v>
      </c>
      <c r="F21" s="10" t="e">
        <f>IF(OR(B21="",D21=0),"",VLOOKUP(B21,#REF!,6,0))</f>
        <v>#REF!</v>
      </c>
      <c r="G21" s="9"/>
      <c r="H21" s="11">
        <f t="shared" si="0"/>
        <v>0</v>
      </c>
      <c r="I21" s="29"/>
    </row>
    <row r="22" spans="1:9" ht="12.75">
      <c r="A22" s="54" t="s">
        <v>57</v>
      </c>
      <c r="B22" s="12"/>
      <c r="C22" s="13" t="s">
        <v>28</v>
      </c>
      <c r="D22" s="15">
        <f>IF(B22&lt;&gt;"",VLOOKUP(B22,#REF!,3,0),"")</f>
      </c>
      <c r="E22" s="16"/>
      <c r="F22" s="17">
        <f>IF(OR(B22="",D22=0),"",VLOOKUP(B22,#REF!,6,0))</f>
      </c>
      <c r="G22" s="18"/>
      <c r="H22" s="11">
        <f>SUM(H16:H21)</f>
        <v>0</v>
      </c>
      <c r="I22" s="29"/>
    </row>
    <row r="23" spans="1:9" ht="12.75">
      <c r="A23" s="27"/>
      <c r="B23" s="33"/>
      <c r="C23" s="34">
        <f>IF(B23&lt;&gt;"",VLOOKUP(B23,#REF!,2,0),"")</f>
      </c>
      <c r="D23" s="35">
        <f>IF(B23&lt;&gt;"",VLOOKUP(B23,#REF!,3,0),"")</f>
      </c>
      <c r="E23" s="36"/>
      <c r="F23" s="37">
        <f>IF(OR(B23="",D23=0),"",VLOOKUP(B23,#REF!,6,0))</f>
      </c>
      <c r="G23" s="36"/>
      <c r="H23" s="38"/>
      <c r="I23" s="29"/>
    </row>
    <row r="24" spans="1:9" ht="12.75" hidden="1">
      <c r="A24" s="54" t="s">
        <v>36</v>
      </c>
      <c r="B24" s="65"/>
      <c r="C24" s="26" t="s">
        <v>43</v>
      </c>
      <c r="D24" s="15">
        <f>IF(B24&lt;&gt;"",VLOOKUP(B24,#REF!,3,0),"")</f>
      </c>
      <c r="E24" s="16"/>
      <c r="F24" s="17">
        <f>IF(OR(B24="",D24=0),"",VLOOKUP(B24,#REF!,6,0))</f>
      </c>
      <c r="G24" s="16"/>
      <c r="H24" s="19"/>
      <c r="I24" s="29"/>
    </row>
    <row r="25" spans="1:9" ht="18" customHeight="1" hidden="1">
      <c r="A25" s="30"/>
      <c r="B25" s="6" t="s">
        <v>22</v>
      </c>
      <c r="C25" s="7" t="s">
        <v>44</v>
      </c>
      <c r="D25" s="8" t="s">
        <v>45</v>
      </c>
      <c r="E25" s="9">
        <v>30</v>
      </c>
      <c r="F25" s="10" t="e">
        <f>IF(OR(B25="",D25=0),"",VLOOKUP(B25,#REF!,6,0))</f>
        <v>#REF!</v>
      </c>
      <c r="G25" s="9"/>
      <c r="H25" s="11">
        <f>ROUND(G25*E25,2)</f>
        <v>0</v>
      </c>
      <c r="I25" s="29"/>
    </row>
    <row r="26" spans="1:9" ht="12.75" hidden="1">
      <c r="A26" s="31"/>
      <c r="B26" s="6" t="s">
        <v>21</v>
      </c>
      <c r="C26" s="7" t="e">
        <f>IF(B26&lt;&gt;"",VLOOKUP(B26,#REF!,2,0),"")</f>
        <v>#REF!</v>
      </c>
      <c r="D26" s="8" t="e">
        <f>IF(B26&lt;&gt;"",VLOOKUP(B26,#REF!,3,0),"")</f>
        <v>#REF!</v>
      </c>
      <c r="E26" s="9">
        <v>160</v>
      </c>
      <c r="F26" s="10">
        <v>2.34</v>
      </c>
      <c r="G26" s="9"/>
      <c r="H26" s="11">
        <f>ROUND(G26*E26,2)</f>
        <v>0</v>
      </c>
      <c r="I26" s="29"/>
    </row>
    <row r="27" spans="1:9" ht="12.75" hidden="1">
      <c r="A27" s="32"/>
      <c r="B27" s="12"/>
      <c r="C27" s="13" t="s">
        <v>28</v>
      </c>
      <c r="D27" s="15">
        <f>IF(B27&lt;&gt;"",VLOOKUP(B27,#REF!,3,0),"")</f>
      </c>
      <c r="E27" s="16"/>
      <c r="F27" s="17">
        <f>IF(OR(B27="",D27=0),"",VLOOKUP(B27,#REF!,6,0))</f>
      </c>
      <c r="G27" s="18"/>
      <c r="H27" s="11">
        <f>SUM(H25:H26)</f>
        <v>0</v>
      </c>
      <c r="I27" s="29"/>
    </row>
    <row r="28" spans="1:9" ht="12.75">
      <c r="A28" s="27"/>
      <c r="B28" s="33"/>
      <c r="C28" s="34">
        <f>IF(B28&lt;&gt;"",VLOOKUP(B28,#REF!,2,0),"")</f>
      </c>
      <c r="D28" s="35">
        <f>IF(B28&lt;&gt;"",VLOOKUP(B28,#REF!,3,0),"")</f>
      </c>
      <c r="E28" s="36"/>
      <c r="F28" s="37">
        <f>IF(OR(B28="",D28=0),"",VLOOKUP(B28,#REF!,6,0))</f>
      </c>
      <c r="G28" s="36"/>
      <c r="H28" s="38"/>
      <c r="I28" s="29"/>
    </row>
    <row r="29" spans="1:9" ht="13.5" thickBot="1">
      <c r="A29" s="39"/>
      <c r="B29" s="25"/>
      <c r="C29" s="13">
        <f>IF(B29&lt;&gt;"",VLOOKUP(B29,#REF!,2,0),"")</f>
      </c>
      <c r="D29" s="15">
        <f>IF(B29&lt;&gt;"",VLOOKUP(B29,#REF!,3,0),"")</f>
      </c>
      <c r="E29" s="16"/>
      <c r="F29" s="17">
        <f>IF(OR(B29="",D29=0),"",VLOOKUP(B29,#REF!,6,0))</f>
      </c>
      <c r="G29" s="16"/>
      <c r="H29" s="20"/>
      <c r="I29" s="40"/>
    </row>
    <row r="30" spans="1:9" ht="12.75" hidden="1">
      <c r="A30" s="59"/>
      <c r="B30" s="60"/>
      <c r="C30" s="26" t="s">
        <v>39</v>
      </c>
      <c r="D30" s="61">
        <f>IF(B30&lt;&gt;"",VLOOKUP(B30,#REF!,3,0),"")</f>
      </c>
      <c r="E30" s="62"/>
      <c r="F30" s="63">
        <f>IF(OR(B30="",D30=0),"",VLOOKUP(B30,#REF!,6,0))</f>
      </c>
      <c r="G30" s="62"/>
      <c r="H30" s="64"/>
      <c r="I30" s="55">
        <f>SUM(I15:I29)</f>
        <v>0</v>
      </c>
    </row>
    <row r="31" spans="1:9" ht="12.75" hidden="1">
      <c r="A31" s="27"/>
      <c r="B31" s="33"/>
      <c r="C31" s="34">
        <f>IF(B31&lt;&gt;"",VLOOKUP(B31,#REF!,2,0),"")</f>
      </c>
      <c r="D31" s="35">
        <f>IF(B31&lt;&gt;"",VLOOKUP(B31,#REF!,3,0),"")</f>
      </c>
      <c r="E31" s="36"/>
      <c r="F31" s="37">
        <f>IF(OR(B31="",D31=0),"",VLOOKUP(B31,#REF!,6,0))</f>
      </c>
      <c r="G31" s="36"/>
      <c r="H31" s="38"/>
      <c r="I31" s="29"/>
    </row>
    <row r="32" spans="1:9" ht="13.5" hidden="1" thickBot="1">
      <c r="A32" s="42"/>
      <c r="B32" s="43"/>
      <c r="C32" s="21">
        <f>IF(B32&lt;&gt;"",VLOOKUP(B32,#REF!,2,0),"")</f>
      </c>
      <c r="D32" s="22">
        <f>IF(B32&lt;&gt;"",VLOOKUP(B32,#REF!,3,0),"")</f>
      </c>
      <c r="E32" s="23"/>
      <c r="F32" s="24">
        <f>IF(OR(B32="",D32=0),"",VLOOKUP(B32,#REF!,6,0))</f>
      </c>
      <c r="G32" s="23"/>
      <c r="H32" s="44"/>
      <c r="I32" s="45"/>
    </row>
    <row r="33" spans="1:9" ht="13.5" thickBot="1">
      <c r="A33" s="46"/>
      <c r="B33" s="47"/>
      <c r="C33" s="52" t="s">
        <v>38</v>
      </c>
      <c r="D33" s="48">
        <f>IF(B33&lt;&gt;"",VLOOKUP(B33,#REF!,3,0),"")</f>
      </c>
      <c r="E33" s="49"/>
      <c r="F33" s="50">
        <f>IF(OR(B33="",D33=0),"",VLOOKUP(B33,#REF!,6,0))</f>
      </c>
      <c r="G33" s="49"/>
      <c r="H33" s="51"/>
      <c r="I33" s="53">
        <f>SUM(I15)</f>
        <v>0</v>
      </c>
    </row>
    <row r="34" spans="3:7" ht="12.75">
      <c r="C34" s="2">
        <f>IF(B34&lt;&gt;"",VLOOKUP(B34,#REF!,2,0),"")</f>
      </c>
      <c r="D34" s="3">
        <f>IF(B34&lt;&gt;"",VLOOKUP(B34,#REF!,3,0),"")</f>
      </c>
      <c r="E34" s="3"/>
      <c r="F34" s="4">
        <f>IF(OR(B34="",D34=0),"",VLOOKUP(B34,#REF!,6,0))</f>
      </c>
      <c r="G34" s="3"/>
    </row>
    <row r="35" spans="1:7" ht="12.75">
      <c r="A35" s="114" t="s">
        <v>67</v>
      </c>
      <c r="B35" s="114"/>
      <c r="C35" s="114"/>
      <c r="D35" s="3">
        <f>IF(B35&lt;&gt;"",VLOOKUP(B35,#REF!,3,0),"")</f>
      </c>
      <c r="E35" s="3"/>
      <c r="F35" s="4">
        <f>IF(OR(B35="",D35=0),"",VLOOKUP(B35,#REF!,6,0))</f>
      </c>
      <c r="G35" s="3"/>
    </row>
    <row r="36" spans="3:7" ht="12.75">
      <c r="C36" s="2"/>
      <c r="D36" s="3">
        <f>IF(B36&lt;&gt;"",VLOOKUP(B36,#REF!,3,0),"")</f>
      </c>
      <c r="E36" s="3"/>
      <c r="F36" s="4">
        <f>IF(OR(B36="",D36=0),"",VLOOKUP(B36,#REF!,6,0))</f>
      </c>
      <c r="G36" s="3"/>
    </row>
    <row r="37" spans="3:5" ht="12.75">
      <c r="C37" s="121"/>
      <c r="D37" s="121"/>
      <c r="E37" s="121"/>
    </row>
    <row r="38" spans="3:5" ht="14.25">
      <c r="C38" s="122"/>
      <c r="D38" s="123"/>
      <c r="E38" s="123"/>
    </row>
    <row r="39" spans="3:5" ht="12.75">
      <c r="C39" s="114"/>
      <c r="D39" s="121"/>
      <c r="E39" s="121"/>
    </row>
    <row r="40" spans="3:5" ht="12.75">
      <c r="C40" s="114"/>
      <c r="D40" s="121"/>
      <c r="E40" s="121"/>
    </row>
  </sheetData>
  <sheetProtection/>
  <mergeCells count="22">
    <mergeCell ref="A9:I9"/>
    <mergeCell ref="A13:A14"/>
    <mergeCell ref="C40:E40"/>
    <mergeCell ref="C38:E38"/>
    <mergeCell ref="C39:E39"/>
    <mergeCell ref="C37:E37"/>
    <mergeCell ref="C5:H5"/>
    <mergeCell ref="A12:B12"/>
    <mergeCell ref="D13:D14"/>
    <mergeCell ref="C13:C14"/>
    <mergeCell ref="B13:B14"/>
    <mergeCell ref="A8:I8"/>
    <mergeCell ref="A10:C10"/>
    <mergeCell ref="A35:C35"/>
    <mergeCell ref="C1:H1"/>
    <mergeCell ref="C3:H3"/>
    <mergeCell ref="C2:H2"/>
    <mergeCell ref="C4:H4"/>
    <mergeCell ref="A11:B11"/>
    <mergeCell ref="G13:I13"/>
    <mergeCell ref="F13:F14"/>
    <mergeCell ref="E13:E14"/>
  </mergeCells>
  <hyperlinks>
    <hyperlink ref="C4" r:id="rId1" display="mailto:planejamentopm@irapida.com.br"/>
  </hyperlinks>
  <printOptions/>
  <pageMargins left="0.787401575" right="0.787401575" top="0.984251969" bottom="0.984251969" header="0.492125985" footer="0.492125985"/>
  <pageSetup fitToHeight="0" fitToWidth="1" horizontalDpi="600" verticalDpi="600" orientation="portrait" paperSize="9" scale="63" r:id="rId4"/>
  <legacyDrawing r:id="rId3"/>
  <oleObjects>
    <oleObject progId="Word.Picture.8" shapeId="5317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view="pageBreakPreview" zoomScale="87" zoomScaleSheetLayoutView="87" zoomScalePageLayoutView="0" workbookViewId="0" topLeftCell="A1">
      <selection activeCell="B30" sqref="B30:H30"/>
    </sheetView>
  </sheetViews>
  <sheetFormatPr defaultColWidth="9.140625" defaultRowHeight="12.75"/>
  <cols>
    <col min="1" max="1" width="8.28125" style="0" customWidth="1"/>
    <col min="2" max="2" width="36.421875" style="0" customWidth="1"/>
    <col min="3" max="3" width="3.5742187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2.421875" style="0" customWidth="1"/>
    <col min="8" max="8" width="13.8515625" style="0" customWidth="1"/>
    <col min="9" max="9" width="10.8515625" style="0" bestFit="1" customWidth="1"/>
  </cols>
  <sheetData>
    <row r="1" spans="1:9" ht="12.75">
      <c r="A1" s="73"/>
      <c r="B1" s="75"/>
      <c r="C1" s="75"/>
      <c r="D1" s="75"/>
      <c r="E1" s="75"/>
      <c r="F1" s="75"/>
      <c r="G1" s="75"/>
      <c r="H1" s="75"/>
      <c r="I1" s="76"/>
    </row>
    <row r="2" spans="1:9" ht="12.75">
      <c r="A2" s="27"/>
      <c r="B2" s="77"/>
      <c r="C2" s="77"/>
      <c r="D2" s="77"/>
      <c r="E2" s="77"/>
      <c r="F2" s="77"/>
      <c r="G2" s="77"/>
      <c r="H2" s="77"/>
      <c r="I2" s="29"/>
    </row>
    <row r="3" spans="1:9" ht="12.75">
      <c r="A3" s="27"/>
      <c r="B3" s="77"/>
      <c r="C3" s="77"/>
      <c r="D3" s="77"/>
      <c r="E3" s="77"/>
      <c r="F3" s="77"/>
      <c r="G3" s="77"/>
      <c r="H3" s="77"/>
      <c r="I3" s="29"/>
    </row>
    <row r="4" spans="1:9" ht="12.75">
      <c r="A4" s="27"/>
      <c r="B4" s="77"/>
      <c r="C4" s="77"/>
      <c r="D4" s="77"/>
      <c r="E4" s="77"/>
      <c r="F4" s="77"/>
      <c r="G4" s="77"/>
      <c r="H4" s="77"/>
      <c r="I4" s="29"/>
    </row>
    <row r="5" spans="1:9" ht="12.75">
      <c r="A5" s="27"/>
      <c r="B5" s="77"/>
      <c r="C5" s="77"/>
      <c r="D5" s="77"/>
      <c r="E5" s="77"/>
      <c r="F5" s="77"/>
      <c r="G5" s="77"/>
      <c r="H5" s="77"/>
      <c r="I5" s="29"/>
    </row>
    <row r="6" spans="1:9" ht="12.75">
      <c r="A6" s="27"/>
      <c r="B6" s="77"/>
      <c r="C6" s="77"/>
      <c r="D6" s="77"/>
      <c r="E6" s="77"/>
      <c r="F6" s="77"/>
      <c r="G6" s="77"/>
      <c r="H6" s="77"/>
      <c r="I6" s="29"/>
    </row>
    <row r="7" spans="1:9" ht="13.5" thickBot="1">
      <c r="A7" s="78"/>
      <c r="B7" s="80"/>
      <c r="C7" s="80"/>
      <c r="D7" s="80"/>
      <c r="E7" s="80"/>
      <c r="F7" s="80"/>
      <c r="G7" s="80"/>
      <c r="H7" s="80"/>
      <c r="I7" s="81"/>
    </row>
    <row r="8" spans="1:9" ht="15.75">
      <c r="A8" s="73"/>
      <c r="B8" s="151" t="s">
        <v>17</v>
      </c>
      <c r="C8" s="151"/>
      <c r="D8" s="151"/>
      <c r="E8" s="151"/>
      <c r="F8" s="151"/>
      <c r="G8" s="151"/>
      <c r="H8" s="151"/>
      <c r="I8" s="76"/>
    </row>
    <row r="9" spans="1:9" ht="8.25" customHeight="1">
      <c r="A9" s="27"/>
      <c r="B9" s="152"/>
      <c r="C9" s="152"/>
      <c r="D9" s="152"/>
      <c r="E9" s="152"/>
      <c r="F9" s="152"/>
      <c r="G9" s="152"/>
      <c r="H9" s="152"/>
      <c r="I9" s="29"/>
    </row>
    <row r="10" spans="1:9" ht="15.75">
      <c r="A10" s="27"/>
      <c r="B10" s="133" t="s">
        <v>16</v>
      </c>
      <c r="C10" s="133"/>
      <c r="D10" s="133"/>
      <c r="E10" s="133"/>
      <c r="F10" s="133"/>
      <c r="G10" s="133"/>
      <c r="H10" s="133"/>
      <c r="I10" s="29"/>
    </row>
    <row r="11" spans="1:9" ht="7.5" customHeight="1" thickBot="1">
      <c r="A11" s="78"/>
      <c r="B11" s="80"/>
      <c r="C11" s="80"/>
      <c r="D11" s="80"/>
      <c r="E11" s="80"/>
      <c r="F11" s="80"/>
      <c r="G11" s="80"/>
      <c r="H11" s="80"/>
      <c r="I11" s="81"/>
    </row>
    <row r="12" spans="1:9" ht="13.5" thickBot="1">
      <c r="A12" s="103" t="s">
        <v>11</v>
      </c>
      <c r="B12" s="104"/>
      <c r="C12" s="104"/>
      <c r="D12" s="104"/>
      <c r="E12" s="104"/>
      <c r="F12" s="104"/>
      <c r="G12" s="104"/>
      <c r="H12" s="104"/>
      <c r="I12" s="70"/>
    </row>
    <row r="13" spans="1:9" ht="13.5" thickBot="1">
      <c r="A13" s="103" t="s">
        <v>12</v>
      </c>
      <c r="B13" s="104"/>
      <c r="C13" s="104"/>
      <c r="D13" s="104"/>
      <c r="E13" s="104"/>
      <c r="F13" s="104"/>
      <c r="G13" s="104"/>
      <c r="H13" s="104"/>
      <c r="I13" s="70"/>
    </row>
    <row r="14" spans="1:9" ht="13.5" thickBot="1">
      <c r="A14" s="103" t="s">
        <v>13</v>
      </c>
      <c r="B14" s="104"/>
      <c r="C14" s="104"/>
      <c r="D14" s="104"/>
      <c r="E14" s="105"/>
      <c r="F14" s="103" t="s">
        <v>14</v>
      </c>
      <c r="G14" s="104"/>
      <c r="H14" s="104" t="s">
        <v>15</v>
      </c>
      <c r="I14" s="70"/>
    </row>
    <row r="15" spans="1:9" ht="12.75">
      <c r="A15" s="146" t="s">
        <v>3</v>
      </c>
      <c r="B15" s="128" t="s">
        <v>4</v>
      </c>
      <c r="C15" s="128" t="s">
        <v>5</v>
      </c>
      <c r="D15" s="128"/>
      <c r="E15" s="128"/>
      <c r="F15" s="128"/>
      <c r="G15" s="128"/>
      <c r="H15" s="128" t="s">
        <v>6</v>
      </c>
      <c r="I15" s="140" t="s">
        <v>7</v>
      </c>
    </row>
    <row r="16" spans="1:9" ht="13.5" thickBot="1">
      <c r="A16" s="147"/>
      <c r="B16" s="148"/>
      <c r="C16" s="94"/>
      <c r="D16" s="94">
        <v>30</v>
      </c>
      <c r="E16" s="94">
        <v>60</v>
      </c>
      <c r="F16" s="94">
        <v>90</v>
      </c>
      <c r="G16" s="94">
        <v>120</v>
      </c>
      <c r="H16" s="148"/>
      <c r="I16" s="141"/>
    </row>
    <row r="17" spans="1:9" ht="15" customHeight="1">
      <c r="A17" s="93">
        <v>1</v>
      </c>
      <c r="B17" s="110" t="s">
        <v>52</v>
      </c>
      <c r="C17" s="95" t="s">
        <v>2</v>
      </c>
      <c r="D17" s="85">
        <v>1</v>
      </c>
      <c r="E17" s="85"/>
      <c r="F17" s="85"/>
      <c r="G17" s="85"/>
      <c r="H17" s="96">
        <v>479.6</v>
      </c>
      <c r="I17" s="97">
        <f aca="true" t="shared" si="0" ref="I17:I22">H17/$H$24</f>
        <v>0.006201903244619564</v>
      </c>
    </row>
    <row r="18" spans="1:9" ht="31.5" customHeight="1">
      <c r="A18" s="91">
        <v>2</v>
      </c>
      <c r="B18" s="110" t="s">
        <v>53</v>
      </c>
      <c r="C18" s="98" t="s">
        <v>2</v>
      </c>
      <c r="D18" s="84">
        <v>0.5</v>
      </c>
      <c r="E18" s="84">
        <v>0.5</v>
      </c>
      <c r="F18" s="84"/>
      <c r="G18" s="84"/>
      <c r="H18" s="9">
        <v>7575.5</v>
      </c>
      <c r="I18" s="92">
        <f t="shared" si="0"/>
        <v>0.09796188079569539</v>
      </c>
    </row>
    <row r="19" spans="1:9" ht="17.25" customHeight="1">
      <c r="A19" s="91">
        <v>3</v>
      </c>
      <c r="B19" s="110" t="s">
        <v>55</v>
      </c>
      <c r="C19" s="98" t="s">
        <v>2</v>
      </c>
      <c r="D19" s="84"/>
      <c r="E19" s="84">
        <v>0.5</v>
      </c>
      <c r="F19" s="84">
        <v>0.5</v>
      </c>
      <c r="G19" s="84"/>
      <c r="H19" s="9">
        <v>15456</v>
      </c>
      <c r="I19" s="92">
        <f t="shared" si="0"/>
        <v>0.19986784101092572</v>
      </c>
    </row>
    <row r="20" spans="1:9" ht="27.75" customHeight="1">
      <c r="A20" s="91">
        <v>4</v>
      </c>
      <c r="B20" s="110" t="s">
        <v>58</v>
      </c>
      <c r="C20" s="98" t="s">
        <v>2</v>
      </c>
      <c r="D20" s="84">
        <v>1</v>
      </c>
      <c r="E20" s="84"/>
      <c r="F20" s="84"/>
      <c r="G20" s="84"/>
      <c r="H20" s="9">
        <v>41420</v>
      </c>
      <c r="I20" s="92">
        <f t="shared" si="0"/>
        <v>0.5356189165807805</v>
      </c>
    </row>
    <row r="21" spans="1:9" ht="28.5" customHeight="1">
      <c r="A21" s="91">
        <v>5</v>
      </c>
      <c r="B21" s="110" t="s">
        <v>62</v>
      </c>
      <c r="C21" s="98" t="s">
        <v>2</v>
      </c>
      <c r="D21" s="84">
        <v>0.3</v>
      </c>
      <c r="E21" s="84">
        <v>0.4</v>
      </c>
      <c r="F21" s="84">
        <v>0.3</v>
      </c>
      <c r="G21" s="84"/>
      <c r="H21" s="9">
        <v>7400</v>
      </c>
      <c r="I21" s="92">
        <f t="shared" si="0"/>
        <v>0.09569241870347117</v>
      </c>
    </row>
    <row r="22" spans="1:9" ht="19.5" customHeight="1" thickBot="1">
      <c r="A22" s="91">
        <v>6</v>
      </c>
      <c r="B22" s="110" t="s">
        <v>60</v>
      </c>
      <c r="C22" s="98" t="s">
        <v>2</v>
      </c>
      <c r="D22" s="84"/>
      <c r="E22" s="84"/>
      <c r="F22" s="84"/>
      <c r="G22" s="84">
        <v>1</v>
      </c>
      <c r="H22" s="9">
        <v>5000</v>
      </c>
      <c r="I22" s="92">
        <f t="shared" si="0"/>
        <v>0.06465703966450755</v>
      </c>
    </row>
    <row r="23" spans="1:9" ht="13.5" thickBot="1">
      <c r="A23" s="73"/>
      <c r="B23" s="142" t="s">
        <v>8</v>
      </c>
      <c r="C23" s="99" t="s">
        <v>2</v>
      </c>
      <c r="D23" s="85" t="e">
        <f>(D17*$I17)+(D18*$I18)+(D19*$I19)+(D20*$I20)+(D21*$I21)+(D22*$I22)+(#REF!*#REF!)+(#REF!*#REF!)+(#REF!*#REF!)+(#REF!*#REF!)+(#REF!*#REF!)+(#REF!*#REF!)+(#REF!*#REF!)+(#REF!*#REF!)+(#REF!*#REF!)+(#REF!*#REF!)+(#REF!*#REF!)+(#REF!*#REF!)</f>
        <v>#REF!</v>
      </c>
      <c r="E23" s="85" t="e">
        <f>(E17*$I17)+(E18*$I18)+(E19*$I19)+(E20*$I20)+(E21*$I21)+(E22*$I22)+(#REF!*#REF!)+(#REF!*#REF!)+(#REF!*#REF!)+(#REF!*#REF!)+(#REF!*#REF!)+(#REF!*#REF!)+(#REF!*#REF!)+(#REF!*#REF!)+(#REF!*#REF!)+(#REF!*#REF!)+(#REF!*#REF!)+(#REF!*#REF!)</f>
        <v>#REF!</v>
      </c>
      <c r="F23" s="85" t="e">
        <f>(F17*$I17)+(F18*$I18)+(F19*$I19)+(F20*$I20)+(F21*$I21)+(F22*$I22)+(#REF!*#REF!)+(#REF!*#REF!)+(#REF!*#REF!)+(#REF!*#REF!)+(#REF!*#REF!)+(#REF!*#REF!)+(#REF!*#REF!)+(#REF!*#REF!)+(#REF!*#REF!)+(#REF!*#REF!)+(#REF!*#REF!)+(#REF!*#REF!)</f>
        <v>#REF!</v>
      </c>
      <c r="G23" s="97" t="e">
        <f>(G17*$I17)+(G18*$I18)+(G19*$I19)+(G20*$I20)+(G21*$I21)+(G22*$I22)+(#REF!*#REF!)+(#REF!*#REF!)+(#REF!*#REF!)+(#REF!*#REF!)+(#REF!*#REF!)+(#REF!*#REF!)+(#REF!*#REF!)+(#REF!*#REF!)+(#REF!*#REF!)+(#REF!*#REF!)+(#REF!*#REF!)+(#REF!*#REF!)</f>
        <v>#REF!</v>
      </c>
      <c r="H23" s="90"/>
      <c r="I23" s="89">
        <f>SUM(I17:I22)</f>
        <v>0.9999999999999999</v>
      </c>
    </row>
    <row r="24" spans="1:9" ht="13.5" thickBot="1">
      <c r="A24" s="86"/>
      <c r="B24" s="143"/>
      <c r="C24" s="100" t="s">
        <v>10</v>
      </c>
      <c r="D24" s="11" t="e">
        <f>D23*$H$24</f>
        <v>#REF!</v>
      </c>
      <c r="E24" s="11" t="e">
        <f>E23*$H$24</f>
        <v>#REF!</v>
      </c>
      <c r="F24" s="11" t="e">
        <f>F23*$H$24</f>
        <v>#REF!</v>
      </c>
      <c r="G24" s="41" t="e">
        <f>G23*$H$24</f>
        <v>#REF!</v>
      </c>
      <c r="H24" s="53">
        <f>SUM(H17:H23)</f>
        <v>77331.1</v>
      </c>
      <c r="I24" s="88"/>
    </row>
    <row r="25" spans="1:9" ht="12.75">
      <c r="A25" s="42"/>
      <c r="B25" s="144" t="s">
        <v>9</v>
      </c>
      <c r="C25" s="100" t="s">
        <v>2</v>
      </c>
      <c r="D25" s="84" t="e">
        <f>D23</f>
        <v>#REF!</v>
      </c>
      <c r="E25" s="84" t="e">
        <f>E23+D23</f>
        <v>#REF!</v>
      </c>
      <c r="F25" s="84" t="e">
        <f>F23+E23+D23</f>
        <v>#REF!</v>
      </c>
      <c r="G25" s="92" t="e">
        <f>G23+F23+E23+D23</f>
        <v>#REF!</v>
      </c>
      <c r="H25" s="27"/>
      <c r="I25" s="45"/>
    </row>
    <row r="26" spans="1:9" ht="13.5" thickBot="1">
      <c r="A26" s="78"/>
      <c r="B26" s="145"/>
      <c r="C26" s="101" t="s">
        <v>10</v>
      </c>
      <c r="D26" s="87" t="e">
        <f>D25*$H$24</f>
        <v>#REF!</v>
      </c>
      <c r="E26" s="87" t="e">
        <f>E25*$H$24</f>
        <v>#REF!</v>
      </c>
      <c r="F26" s="87" t="e">
        <f>F25*$H$24</f>
        <v>#REF!</v>
      </c>
      <c r="G26" s="102" t="e">
        <f>G25*$H$24</f>
        <v>#REF!</v>
      </c>
      <c r="H26" s="78"/>
      <c r="I26" s="81"/>
    </row>
    <row r="28" spans="1:7" ht="12.75">
      <c r="A28" s="109" t="s">
        <v>61</v>
      </c>
      <c r="B28" s="1"/>
      <c r="C28" s="2"/>
      <c r="D28" s="3">
        <f>IF(B28&lt;&gt;"",VLOOKUP(B28,#REF!,3,0),"")</f>
      </c>
      <c r="E28" s="3"/>
      <c r="F28" s="4">
        <f>IF(OR(B28="",D28=0),"",VLOOKUP(B28,#REF!,6,0))</f>
      </c>
      <c r="G28" s="3"/>
    </row>
    <row r="29" spans="2:7" ht="12.75">
      <c r="B29" s="1"/>
      <c r="C29" s="2"/>
      <c r="D29" s="3">
        <f>IF(B29&lt;&gt;"",VLOOKUP(B29,#REF!,3,0),"")</f>
      </c>
      <c r="E29" s="3"/>
      <c r="F29" s="4">
        <f>IF(OR(B29="",D29=0),"",VLOOKUP(B29,#REF!,6,0))</f>
      </c>
      <c r="G29" s="3"/>
    </row>
    <row r="30" spans="2:8" ht="12.75">
      <c r="B30" s="121"/>
      <c r="C30" s="121"/>
      <c r="D30" s="121"/>
      <c r="E30" s="121"/>
      <c r="F30" s="121"/>
      <c r="G30" s="121"/>
      <c r="H30" s="121"/>
    </row>
    <row r="31" spans="2:8" ht="15">
      <c r="B31" s="153" t="s">
        <v>63</v>
      </c>
      <c r="C31" s="153"/>
      <c r="D31" s="153"/>
      <c r="E31" s="153"/>
      <c r="F31" s="153"/>
      <c r="G31" s="153"/>
      <c r="H31" s="153"/>
    </row>
    <row r="32" spans="2:8" ht="14.25">
      <c r="B32" s="122" t="s">
        <v>64</v>
      </c>
      <c r="C32" s="123"/>
      <c r="D32" s="123"/>
      <c r="E32" s="123"/>
      <c r="F32" s="123"/>
      <c r="G32" s="123"/>
      <c r="H32" s="123"/>
    </row>
    <row r="33" spans="2:8" ht="12.75">
      <c r="B33" s="114" t="s">
        <v>65</v>
      </c>
      <c r="C33" s="149"/>
      <c r="D33" s="149"/>
      <c r="E33" s="149"/>
      <c r="F33" s="149"/>
      <c r="G33" s="149"/>
      <c r="H33" s="149"/>
    </row>
    <row r="34" spans="2:8" ht="12.75">
      <c r="B34" s="150"/>
      <c r="C34" s="150"/>
      <c r="D34" s="150"/>
      <c r="E34" s="150"/>
      <c r="F34" s="150"/>
      <c r="G34" s="150"/>
      <c r="H34" s="150"/>
    </row>
    <row r="35" spans="2:8" ht="12.75">
      <c r="B35" s="150"/>
      <c r="C35" s="150"/>
      <c r="D35" s="150"/>
      <c r="E35" s="150"/>
      <c r="F35" s="150"/>
      <c r="G35" s="150"/>
      <c r="H35" s="150"/>
    </row>
    <row r="42" ht="12.75">
      <c r="E42" s="83"/>
    </row>
    <row r="48" ht="12.75">
      <c r="E48" s="82"/>
    </row>
    <row r="49" ht="12.75">
      <c r="E49" s="83"/>
    </row>
    <row r="53" ht="12.75">
      <c r="E53" s="82"/>
    </row>
    <row r="54" ht="12.75">
      <c r="E54" s="83"/>
    </row>
    <row r="60" ht="12.75">
      <c r="E60" s="82"/>
    </row>
    <row r="61" ht="12.75">
      <c r="E61" s="83"/>
    </row>
    <row r="67" ht="12.75">
      <c r="E67" s="82"/>
    </row>
    <row r="68" ht="12.75">
      <c r="E68" s="83"/>
    </row>
    <row r="74" ht="12.75">
      <c r="E74" s="82"/>
    </row>
    <row r="75" ht="12.75">
      <c r="E75" s="83"/>
    </row>
    <row r="81" ht="12.75">
      <c r="E81" s="82"/>
    </row>
    <row r="82" ht="12.75">
      <c r="E82" s="83"/>
    </row>
    <row r="88" ht="12.75">
      <c r="E88" s="82"/>
    </row>
    <row r="89" ht="12.75">
      <c r="E89" s="83"/>
    </row>
    <row r="94" ht="12.75">
      <c r="E94" s="82"/>
    </row>
    <row r="95" ht="12.75">
      <c r="E95" s="83"/>
    </row>
    <row r="100" ht="12.75">
      <c r="E100" s="82"/>
    </row>
    <row r="101" ht="12.75">
      <c r="E101" s="83"/>
    </row>
    <row r="107" ht="12.75">
      <c r="E107" s="82"/>
    </row>
    <row r="108" ht="12.75">
      <c r="E108" s="83"/>
    </row>
    <row r="114" ht="12.75">
      <c r="E114" s="83"/>
    </row>
    <row r="119" ht="12.75">
      <c r="E119" s="82"/>
    </row>
    <row r="120" ht="12.75">
      <c r="E120" s="83"/>
    </row>
    <row r="125" ht="12.75">
      <c r="E125" s="82"/>
    </row>
    <row r="126" ht="12.75">
      <c r="E126" s="83"/>
    </row>
  </sheetData>
  <sheetProtection/>
  <mergeCells count="16">
    <mergeCell ref="B32:H32"/>
    <mergeCell ref="B33:H33"/>
    <mergeCell ref="B34:H34"/>
    <mergeCell ref="B35:H35"/>
    <mergeCell ref="B8:H8"/>
    <mergeCell ref="B9:H9"/>
    <mergeCell ref="B30:H30"/>
    <mergeCell ref="B31:H31"/>
    <mergeCell ref="I15:I16"/>
    <mergeCell ref="B23:B24"/>
    <mergeCell ref="B25:B26"/>
    <mergeCell ref="B10:H10"/>
    <mergeCell ref="A15:A16"/>
    <mergeCell ref="B15:B16"/>
    <mergeCell ref="C15:G15"/>
    <mergeCell ref="H15:H16"/>
  </mergeCells>
  <printOptions/>
  <pageMargins left="0.787401575" right="0.787401575" top="0.984251969" bottom="0.984251969" header="0.492125985" footer="0.492125985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Alves de Almeida Junior</dc:creator>
  <cp:keywords/>
  <dc:description/>
  <cp:lastModifiedBy>leonardo</cp:lastModifiedBy>
  <cp:lastPrinted>2016-03-29T17:19:21Z</cp:lastPrinted>
  <dcterms:created xsi:type="dcterms:W3CDTF">2012-06-19T16:54:39Z</dcterms:created>
  <dcterms:modified xsi:type="dcterms:W3CDTF">2017-01-26T16:05:02Z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